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5" yWindow="0" windowWidth="16305" windowHeight="8190" tabRatio="500"/>
  </bookViews>
  <sheets>
    <sheet name="Computation &amp; Salary Details " sheetId="1" r:id="rId1"/>
  </sheets>
  <definedNames>
    <definedName name="_xlnm.Print_Area" localSheetId="0">'Computation &amp; Salary Details '!$A$1:$L$53</definedName>
  </definedNames>
  <calcPr calcId="125725"/>
</workbook>
</file>

<file path=xl/calcChain.xml><?xml version="1.0" encoding="utf-8"?>
<calcChain xmlns="http://schemas.openxmlformats.org/spreadsheetml/2006/main">
  <c r="H26" i="1"/>
  <c r="C32"/>
  <c r="C33" s="1"/>
  <c r="C34" s="1"/>
  <c r="D32"/>
  <c r="D33" s="1"/>
  <c r="D34" s="1"/>
  <c r="D35" s="1"/>
  <c r="D36" s="1"/>
  <c r="D37" s="1"/>
  <c r="D38" s="1"/>
  <c r="D39" s="1"/>
  <c r="D40" s="1"/>
  <c r="D41" s="1"/>
  <c r="D42" s="1"/>
  <c r="I24"/>
  <c r="D48" l="1"/>
  <c r="C35"/>
  <c r="C36" s="1"/>
  <c r="C37" s="1"/>
  <c r="C38" s="1"/>
  <c r="C39" s="1"/>
  <c r="C40" s="1"/>
  <c r="C41" s="1"/>
  <c r="C42" s="1"/>
  <c r="C48" l="1"/>
  <c r="I10" s="1"/>
  <c r="I14"/>
  <c r="I16" l="1"/>
  <c r="I17" l="1"/>
  <c r="I18" s="1"/>
  <c r="I20" s="1"/>
  <c r="I19" l="1"/>
  <c r="I21" l="1"/>
  <c r="I22" s="1"/>
  <c r="I23" s="1"/>
  <c r="I25" s="1"/>
  <c r="I26" l="1"/>
  <c r="I27" s="1"/>
</calcChain>
</file>

<file path=xl/sharedStrings.xml><?xml version="1.0" encoding="utf-8"?>
<sst xmlns="http://schemas.openxmlformats.org/spreadsheetml/2006/main" count="71" uniqueCount="71">
  <si>
    <t>NEW SCHEME</t>
  </si>
  <si>
    <t xml:space="preserve">MAHATMA GANDHI UNIVERSITY </t>
  </si>
  <si>
    <t>(Please fill up the computation statement according to the instructions in the circular)</t>
  </si>
  <si>
    <t>Employee Details</t>
  </si>
  <si>
    <t xml:space="preserve">          NAME                                </t>
  </si>
  <si>
    <t>P F No.</t>
  </si>
  <si>
    <t xml:space="preserve">          DESIGNATION                </t>
  </si>
  <si>
    <t>PAN</t>
  </si>
  <si>
    <t xml:space="preserve">          SECTION                           </t>
  </si>
  <si>
    <t>Mobile No</t>
  </si>
  <si>
    <t>Income Details</t>
  </si>
  <si>
    <t>No.</t>
  </si>
  <si>
    <t>Particulars</t>
  </si>
  <si>
    <t>Amount Rs.</t>
  </si>
  <si>
    <t>For Office Use</t>
  </si>
  <si>
    <t xml:space="preserve">1.Income from House property </t>
  </si>
  <si>
    <t xml:space="preserve">2.Other Sources Income (Interest , Family Pension etc) </t>
  </si>
  <si>
    <t>3. Interest from Provident Fund for contributions exceeding Rs.5,00,000</t>
  </si>
  <si>
    <t>Less : Standard Deduction</t>
  </si>
  <si>
    <t>Gross Total Income</t>
  </si>
  <si>
    <t>Total Income (rounded off to the nearest multiple of 5)</t>
  </si>
  <si>
    <t>Tax on Total Income</t>
  </si>
  <si>
    <t xml:space="preserve">Less : Relief u/s 89 &amp; I.T. there after </t>
  </si>
  <si>
    <t>Income &amp; TDS Details</t>
  </si>
  <si>
    <t>Month</t>
  </si>
  <si>
    <t>Salary</t>
  </si>
  <si>
    <t>TDS</t>
  </si>
  <si>
    <t>Taxable Income</t>
  </si>
  <si>
    <t>Tax Rate</t>
  </si>
  <si>
    <t>Tax Details</t>
  </si>
  <si>
    <t>CESS</t>
  </si>
  <si>
    <t>NIL</t>
  </si>
  <si>
    <t>D A Arrear-1</t>
  </si>
  <si>
    <t>D A Arrear-2</t>
  </si>
  <si>
    <t>PR Arr. /other Arr.s</t>
  </si>
  <si>
    <t>ELS</t>
  </si>
  <si>
    <t>Fest. Allow./Bonus</t>
  </si>
  <si>
    <t>Total</t>
  </si>
  <si>
    <t>Declaration</t>
  </si>
  <si>
    <t xml:space="preserve">           I   _________________hereby declare that what is stated above is true to the best of my information and belief.</t>
  </si>
  <si>
    <t>Date :</t>
  </si>
  <si>
    <t>Signature :</t>
  </si>
  <si>
    <t>4% of I T</t>
  </si>
  <si>
    <t>NPS Employer contribution</t>
  </si>
  <si>
    <t xml:space="preserve"> 80CCD(2) :- Contribution to National Pension Scheme-NPS -Employer Contribution [Limited to 10% of Basic + DA of current financial year]</t>
  </si>
  <si>
    <t>Gross Salary(Including Employer Contribution to NPS for Employee Under NPS)</t>
  </si>
  <si>
    <t>Health and Educational Cess [4% of (9)]</t>
  </si>
  <si>
    <t>Total Tax Payable [(9+10]</t>
  </si>
  <si>
    <t>Balance Tax to be deducted [(11)-(12)]</t>
  </si>
  <si>
    <t>Prepared by Aby John Abraham, MG University</t>
  </si>
  <si>
    <t>Tax Payable (7- 8 or 9)</t>
  </si>
  <si>
    <t>Tax already deducted</t>
  </si>
  <si>
    <t>For Office use Only</t>
  </si>
  <si>
    <t>Upto Rs.4,00,000</t>
  </si>
  <si>
    <t>Rs.4,00,001-Rs.8,00,000</t>
  </si>
  <si>
    <t>5 % (T.I.-400000) :
 ( Less Rs.20000 in case T I is less than Rs.800,000)</t>
  </si>
  <si>
    <t>Rs.8,00,001-Rs. 12,00,000</t>
  </si>
  <si>
    <t>Rs.20,000 +10 % of (T I -8,00,000) ( Less Rs.60000 in case T I is less than Rs.1200,000)</t>
  </si>
  <si>
    <t>Rs.12,00,001 - Rs.16,00,000</t>
  </si>
  <si>
    <t>Rs.60,000 + 15 % of (T I -12,00,000)</t>
  </si>
  <si>
    <t>Rs.16,00,001 - Rs.20,00,000</t>
  </si>
  <si>
    <t>Rs.20,00,001 - Rs.24,00,000</t>
  </si>
  <si>
    <t>Above Rs.24,00,000</t>
  </si>
  <si>
    <t>Rs.2,00,000 + 25 % of (T I -20,00,000)</t>
  </si>
  <si>
    <t>Rs.3,00,000 + 30 % of (T I -24,00,000)</t>
  </si>
  <si>
    <t>Rs.12,0,000 + 20 % of (T I -16,00,000)</t>
  </si>
  <si>
    <t>Less Rebate for the Income upto 12 Lakhs u/s 87 A (Max Rs.60000)</t>
  </si>
  <si>
    <t>Statement of Computation of Income Tax - Financial Year 2025-26- Assessment Year 2027-28-ANTICIPATORY</t>
  </si>
  <si>
    <t>Less Marginal Relief for the Income upto 1270585 u/s 87 A (Max Rs.59996)</t>
  </si>
  <si>
    <t>Tax to be deducted per month from March 2025</t>
  </si>
  <si>
    <t>IT Rates for FY 2025-26 - Tax Regime - FA 2025-2026 (New Scheme)</t>
  </si>
</sst>
</file>

<file path=xl/styles.xml><?xml version="1.0" encoding="utf-8"?>
<styleSheet xmlns="http://schemas.openxmlformats.org/spreadsheetml/2006/main">
  <numFmts count="1">
    <numFmt numFmtId="164" formatCode="mm/yy"/>
  </numFmts>
  <fonts count="18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b/>
      <sz val="11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sz val="11"/>
      <color rgb="FFFFFFFF"/>
      <name val="Cambria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0"/>
      <name val="Cambria"/>
      <family val="1"/>
      <charset val="1"/>
    </font>
    <font>
      <sz val="8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8"/>
      <color rgb="FF000000"/>
      <name val="Cambria"/>
      <family val="1"/>
      <charset val="1"/>
    </font>
    <font>
      <b/>
      <sz val="8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10" fillId="2" borderId="3" xfId="0" applyNumberFormat="1" applyFont="1" applyFill="1" applyBorder="1" applyProtection="1"/>
    <xf numFmtId="1" fontId="9" fillId="2" borderId="3" xfId="0" applyNumberFormat="1" applyFont="1" applyFill="1" applyBorder="1" applyProtection="1"/>
    <xf numFmtId="0" fontId="9" fillId="2" borderId="3" xfId="0" applyFont="1" applyFill="1" applyBorder="1" applyProtection="1"/>
    <xf numFmtId="0" fontId="10" fillId="2" borderId="3" xfId="0" applyFont="1" applyFill="1" applyBorder="1" applyProtection="1"/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2" borderId="3" xfId="0" applyFont="1" applyFill="1" applyBorder="1" applyAlignment="1" applyProtection="1">
      <alignment vertical="center"/>
    </xf>
    <xf numFmtId="0" fontId="10" fillId="3" borderId="3" xfId="0" applyFont="1" applyFill="1" applyBorder="1" applyProtection="1"/>
    <xf numFmtId="1" fontId="4" fillId="2" borderId="3" xfId="0" applyNumberFormat="1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shrinkToFit="1"/>
    </xf>
    <xf numFmtId="0" fontId="0" fillId="0" borderId="0" xfId="0" applyProtection="1">
      <protection locked="0"/>
    </xf>
    <xf numFmtId="0" fontId="9" fillId="0" borderId="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textRotation="90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textRotation="90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4" fillId="0" borderId="5" xfId="0" applyFont="1" applyBorder="1" applyProtection="1">
      <protection locked="0"/>
    </xf>
    <xf numFmtId="164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9" fontId="14" fillId="0" borderId="1" xfId="0" applyNumberFormat="1" applyFont="1" applyBorder="1" applyAlignment="1" applyProtection="1">
      <alignment horizontal="center" vertical="center"/>
      <protection locked="0"/>
    </xf>
    <xf numFmtId="9" fontId="14" fillId="0" borderId="8" xfId="0" applyNumberFormat="1" applyFont="1" applyBorder="1" applyAlignment="1" applyProtection="1">
      <alignment horizontal="center" vertical="center"/>
      <protection locked="0"/>
    </xf>
    <xf numFmtId="9" fontId="14" fillId="0" borderId="2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9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9" fontId="14" fillId="0" borderId="1" xfId="0" applyNumberFormat="1" applyFont="1" applyBorder="1" applyAlignment="1" applyProtection="1">
      <alignment horizontal="center" vertical="center" wrapText="1"/>
      <protection locked="0"/>
    </xf>
    <xf numFmtId="9" fontId="14" fillId="0" borderId="8" xfId="0" applyNumberFormat="1" applyFont="1" applyBorder="1" applyAlignment="1" applyProtection="1">
      <alignment horizontal="center" vertical="center" wrapText="1"/>
      <protection locked="0"/>
    </xf>
    <xf numFmtId="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textRotation="90"/>
      <protection locked="0" hidden="1"/>
    </xf>
    <xf numFmtId="0" fontId="17" fillId="0" borderId="7" xfId="0" applyFont="1" applyBorder="1" applyAlignment="1" applyProtection="1">
      <alignment horizontal="center" vertical="center" textRotation="90"/>
      <protection locked="0" hidden="1"/>
    </xf>
    <xf numFmtId="164" fontId="12" fillId="0" borderId="3" xfId="0" applyNumberFormat="1" applyFont="1" applyBorder="1" applyAlignment="1" applyProtection="1">
      <alignment horizontal="left" vertical="center" wrapText="1"/>
      <protection locked="0"/>
    </xf>
    <xf numFmtId="164" fontId="4" fillId="0" borderId="3" xfId="0" applyNumberFormat="1" applyFont="1" applyBorder="1" applyAlignment="1" applyProtection="1">
      <alignment horizontal="left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L55"/>
  <sheetViews>
    <sheetView tabSelected="1" topLeftCell="A32" zoomScaleNormal="100" zoomScaleSheetLayoutView="100" workbookViewId="0">
      <selection activeCell="A31" sqref="A31:B42"/>
    </sheetView>
  </sheetViews>
  <sheetFormatPr defaultRowHeight="15"/>
  <cols>
    <col min="1" max="1" width="3.5703125" style="8" customWidth="1"/>
    <col min="2" max="2" width="13.85546875" style="8" customWidth="1"/>
    <col min="3" max="3" width="10.28515625" style="1" customWidth="1"/>
    <col min="4" max="5" width="12.5703125" style="1" customWidth="1"/>
    <col min="6" max="6" width="0.7109375" style="1" customWidth="1"/>
    <col min="7" max="7" width="11" style="1" customWidth="1"/>
    <col min="8" max="8" width="8.7109375" style="1" customWidth="1"/>
    <col min="9" max="9" width="14" style="1" customWidth="1"/>
    <col min="10" max="10" width="3.28515625" style="1" customWidth="1"/>
    <col min="11" max="11" width="8" style="1" customWidth="1"/>
    <col min="12" max="12" width="1.85546875" style="25" hidden="1" customWidth="1"/>
    <col min="13" max="13" width="9.140625" style="1" customWidth="1"/>
    <col min="14" max="14" width="11" style="1" customWidth="1"/>
    <col min="15" max="1026" width="9.140625" style="1" customWidth="1"/>
    <col min="1027" max="16384" width="9.140625" style="18"/>
  </cols>
  <sheetData>
    <row r="1" spans="1:13" ht="15.75">
      <c r="A1" s="88" t="s">
        <v>0</v>
      </c>
      <c r="B1" s="88"/>
      <c r="C1" s="89" t="s">
        <v>1</v>
      </c>
      <c r="D1" s="89"/>
      <c r="E1" s="89"/>
      <c r="F1" s="89"/>
      <c r="G1" s="89"/>
      <c r="H1" s="89"/>
      <c r="I1" s="89"/>
      <c r="J1" s="89"/>
      <c r="K1" s="89"/>
      <c r="L1" s="38"/>
    </row>
    <row r="2" spans="1:13">
      <c r="A2" s="93" t="s">
        <v>2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72" t="s">
        <v>49</v>
      </c>
    </row>
    <row r="3" spans="1:13" ht="16.5" customHeight="1">
      <c r="A3" s="90" t="s">
        <v>67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72"/>
    </row>
    <row r="4" spans="1:13" ht="12" customHeight="1">
      <c r="A4" s="91" t="s">
        <v>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72"/>
    </row>
    <row r="5" spans="1:13">
      <c r="A5" s="92" t="s">
        <v>4</v>
      </c>
      <c r="B5" s="92"/>
      <c r="C5" s="92"/>
      <c r="D5" s="92"/>
      <c r="E5" s="92"/>
      <c r="F5" s="92"/>
      <c r="G5" s="92"/>
      <c r="H5" s="19" t="s">
        <v>5</v>
      </c>
      <c r="I5" s="92"/>
      <c r="J5" s="92"/>
      <c r="K5" s="92"/>
      <c r="L5" s="72"/>
    </row>
    <row r="6" spans="1:13">
      <c r="A6" s="92" t="s">
        <v>6</v>
      </c>
      <c r="B6" s="92"/>
      <c r="C6" s="92"/>
      <c r="D6" s="92"/>
      <c r="E6" s="92"/>
      <c r="F6" s="92"/>
      <c r="G6" s="92"/>
      <c r="H6" s="19" t="s">
        <v>7</v>
      </c>
      <c r="I6" s="92"/>
      <c r="J6" s="92"/>
      <c r="K6" s="92"/>
      <c r="L6" s="72"/>
    </row>
    <row r="7" spans="1:13">
      <c r="A7" s="92" t="s">
        <v>8</v>
      </c>
      <c r="B7" s="92"/>
      <c r="C7" s="92"/>
      <c r="D7" s="92"/>
      <c r="E7" s="92"/>
      <c r="F7" s="92"/>
      <c r="G7" s="92"/>
      <c r="H7" s="19" t="s">
        <v>9</v>
      </c>
      <c r="I7" s="92"/>
      <c r="J7" s="92"/>
      <c r="K7" s="92"/>
      <c r="L7" s="72"/>
    </row>
    <row r="8" spans="1:13">
      <c r="A8" s="96" t="s">
        <v>10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72"/>
    </row>
    <row r="9" spans="1:13" ht="15" customHeight="1">
      <c r="A9" s="33" t="s">
        <v>11</v>
      </c>
      <c r="B9" s="82" t="s">
        <v>12</v>
      </c>
      <c r="C9" s="82"/>
      <c r="D9" s="82"/>
      <c r="E9" s="82"/>
      <c r="F9" s="82"/>
      <c r="G9" s="82"/>
      <c r="H9" s="82"/>
      <c r="I9" s="32" t="s">
        <v>13</v>
      </c>
      <c r="J9" s="97" t="s">
        <v>14</v>
      </c>
      <c r="K9" s="97"/>
      <c r="L9" s="72"/>
    </row>
    <row r="10" spans="1:13" ht="17.100000000000001" customHeight="1">
      <c r="A10" s="33">
        <v>1</v>
      </c>
      <c r="B10" s="81" t="s">
        <v>45</v>
      </c>
      <c r="C10" s="81"/>
      <c r="D10" s="81"/>
      <c r="E10" s="81"/>
      <c r="F10" s="81"/>
      <c r="G10" s="81"/>
      <c r="H10" s="81"/>
      <c r="I10" s="3">
        <f>+C48+D48</f>
        <v>0</v>
      </c>
      <c r="J10" s="82"/>
      <c r="K10" s="82"/>
      <c r="L10" s="72"/>
    </row>
    <row r="11" spans="1:13" ht="17.100000000000001" customHeight="1">
      <c r="A11" s="98">
        <v>2</v>
      </c>
      <c r="B11" s="87" t="s">
        <v>15</v>
      </c>
      <c r="C11" s="87"/>
      <c r="D11" s="87"/>
      <c r="E11" s="87"/>
      <c r="F11" s="87"/>
      <c r="G11" s="87"/>
      <c r="H11" s="87"/>
      <c r="I11" s="19"/>
      <c r="J11" s="82"/>
      <c r="K11" s="82"/>
      <c r="L11" s="72"/>
    </row>
    <row r="12" spans="1:13" ht="17.100000000000001" customHeight="1">
      <c r="A12" s="98"/>
      <c r="B12" s="99" t="s">
        <v>16</v>
      </c>
      <c r="C12" s="99"/>
      <c r="D12" s="99"/>
      <c r="E12" s="99"/>
      <c r="F12" s="99"/>
      <c r="G12" s="99"/>
      <c r="H12" s="99"/>
      <c r="I12" s="20"/>
      <c r="J12" s="82"/>
      <c r="K12" s="82"/>
      <c r="L12" s="72"/>
    </row>
    <row r="13" spans="1:13" ht="17.100000000000001" customHeight="1">
      <c r="A13" s="98"/>
      <c r="B13" s="99" t="s">
        <v>17</v>
      </c>
      <c r="C13" s="99"/>
      <c r="D13" s="99"/>
      <c r="E13" s="99"/>
      <c r="F13" s="99"/>
      <c r="G13" s="99"/>
      <c r="H13" s="99"/>
      <c r="I13" s="20"/>
      <c r="J13" s="82"/>
      <c r="K13" s="82"/>
      <c r="L13" s="72"/>
    </row>
    <row r="14" spans="1:13" ht="25.5" customHeight="1">
      <c r="A14" s="33">
        <v>3</v>
      </c>
      <c r="B14" s="87" t="s">
        <v>44</v>
      </c>
      <c r="C14" s="87"/>
      <c r="D14" s="87"/>
      <c r="E14" s="87"/>
      <c r="F14" s="87"/>
      <c r="G14" s="87"/>
      <c r="H14" s="87"/>
      <c r="I14" s="15">
        <f>-D48</f>
        <v>0</v>
      </c>
      <c r="J14" s="85"/>
      <c r="K14" s="85"/>
      <c r="L14" s="72"/>
    </row>
    <row r="15" spans="1:13" ht="17.100000000000001" customHeight="1">
      <c r="A15" s="33">
        <v>4</v>
      </c>
      <c r="B15" s="81" t="s">
        <v>18</v>
      </c>
      <c r="C15" s="81"/>
      <c r="D15" s="81"/>
      <c r="E15" s="81"/>
      <c r="F15" s="81"/>
      <c r="G15" s="81"/>
      <c r="H15" s="81"/>
      <c r="I15" s="20">
        <v>-75000</v>
      </c>
      <c r="J15" s="85"/>
      <c r="K15" s="85"/>
      <c r="L15" s="72"/>
      <c r="M15" s="2"/>
    </row>
    <row r="16" spans="1:13" ht="17.100000000000001" customHeight="1">
      <c r="A16" s="33">
        <v>5</v>
      </c>
      <c r="B16" s="86" t="s">
        <v>19</v>
      </c>
      <c r="C16" s="86"/>
      <c r="D16" s="86"/>
      <c r="E16" s="86"/>
      <c r="F16" s="86"/>
      <c r="G16" s="86"/>
      <c r="H16" s="86"/>
      <c r="I16" s="4">
        <f>IF((I10+I11+I12+I13+I14+I15)&lt;0,0,(I10+I11+I12+I13+I14+I15))</f>
        <v>0</v>
      </c>
      <c r="J16" s="82"/>
      <c r="K16" s="82"/>
      <c r="L16" s="72"/>
    </row>
    <row r="17" spans="1:14" ht="15.95" customHeight="1">
      <c r="A17" s="33">
        <v>6</v>
      </c>
      <c r="B17" s="81" t="s">
        <v>20</v>
      </c>
      <c r="C17" s="81"/>
      <c r="D17" s="81"/>
      <c r="E17" s="81"/>
      <c r="F17" s="81"/>
      <c r="G17" s="81"/>
      <c r="H17" s="81"/>
      <c r="I17" s="5">
        <f>MROUND(I16,5)</f>
        <v>0</v>
      </c>
      <c r="J17" s="82"/>
      <c r="K17" s="82"/>
      <c r="L17" s="72"/>
    </row>
    <row r="18" spans="1:14" ht="15.95" customHeight="1">
      <c r="A18" s="33">
        <v>7</v>
      </c>
      <c r="B18" s="81" t="s">
        <v>21</v>
      </c>
      <c r="C18" s="81"/>
      <c r="D18" s="81"/>
      <c r="E18" s="81"/>
      <c r="F18" s="81"/>
      <c r="G18" s="81"/>
      <c r="H18" s="81"/>
      <c r="I18" s="5">
        <f>ROUND(IF(I17&lt;=400000,0,IF(I17&lt;=800000,(I17-400000)*0.05,IF(I17&lt;=1200000,20000+(I17-800000)*0.1,IF(I17&lt;=1600000,60000+(I17-1200000)*0.15,IF(I17&lt;=2000000,120000+(I17-1600000)*0.2, IF(I17&lt;=2400000,200000+(I17-2000000)*0.25,300000+(I17-2400000)*0.3)))))),0)</f>
        <v>0</v>
      </c>
      <c r="J18" s="82"/>
      <c r="K18" s="82"/>
      <c r="L18" s="72"/>
    </row>
    <row r="19" spans="1:14" ht="15.95" customHeight="1">
      <c r="A19" s="33">
        <v>8</v>
      </c>
      <c r="B19" s="81" t="s">
        <v>66</v>
      </c>
      <c r="C19" s="81"/>
      <c r="D19" s="81"/>
      <c r="E19" s="81"/>
      <c r="F19" s="81"/>
      <c r="G19" s="81"/>
      <c r="H19" s="81"/>
      <c r="I19" s="6">
        <f>IF(AND(I17&gt;0,I17&lt;1200001),I18,0)</f>
        <v>0</v>
      </c>
      <c r="J19" s="82"/>
      <c r="K19" s="82"/>
      <c r="L19" s="72"/>
      <c r="N19" s="7"/>
    </row>
    <row r="20" spans="1:14" ht="15.95" customHeight="1">
      <c r="A20" s="33">
        <v>9</v>
      </c>
      <c r="B20" s="81" t="s">
        <v>68</v>
      </c>
      <c r="C20" s="81"/>
      <c r="D20" s="81"/>
      <c r="E20" s="81"/>
      <c r="F20" s="81"/>
      <c r="G20" s="81"/>
      <c r="H20" s="81"/>
      <c r="I20" s="6">
        <f>+IF(IF(AND(I16&gt;1200002,I16&lt;1270586),I18-(I17-1200000),0)&lt;0,0,IF(AND(I16&gt;1200002,I16&lt;1270586),I18-(I17-1200000),0))</f>
        <v>0</v>
      </c>
      <c r="J20" s="82"/>
      <c r="K20" s="82"/>
      <c r="L20" s="72"/>
    </row>
    <row r="21" spans="1:14" ht="15.95" customHeight="1">
      <c r="A21" s="33">
        <v>9</v>
      </c>
      <c r="B21" s="81" t="s">
        <v>50</v>
      </c>
      <c r="C21" s="81"/>
      <c r="D21" s="81"/>
      <c r="E21" s="81"/>
      <c r="F21" s="81"/>
      <c r="G21" s="81"/>
      <c r="H21" s="81"/>
      <c r="I21" s="6">
        <f>IF(I18-I19&lt;0,,I18-I19)-I20</f>
        <v>0</v>
      </c>
      <c r="J21" s="82"/>
      <c r="K21" s="82"/>
      <c r="L21" s="72"/>
    </row>
    <row r="22" spans="1:14" ht="15.95" customHeight="1">
      <c r="A22" s="33">
        <v>10</v>
      </c>
      <c r="B22" s="81" t="s">
        <v>46</v>
      </c>
      <c r="C22" s="81"/>
      <c r="D22" s="81"/>
      <c r="E22" s="81"/>
      <c r="F22" s="81"/>
      <c r="G22" s="81"/>
      <c r="H22" s="81"/>
      <c r="I22" s="6">
        <f>IF((ROUND((I21)*4/100,0))&lt;=0,0,ROUND((I21)*4/100,0))</f>
        <v>0</v>
      </c>
      <c r="J22" s="82"/>
      <c r="K22" s="82"/>
      <c r="L22" s="72"/>
    </row>
    <row r="23" spans="1:14" ht="15.95" customHeight="1">
      <c r="A23" s="33">
        <v>11</v>
      </c>
      <c r="B23" s="81" t="s">
        <v>47</v>
      </c>
      <c r="C23" s="81"/>
      <c r="D23" s="81"/>
      <c r="E23" s="81"/>
      <c r="F23" s="81"/>
      <c r="G23" s="81"/>
      <c r="H23" s="81"/>
      <c r="I23" s="5">
        <f>IF((I21+I22)&lt;=0,0,(I21+I22))</f>
        <v>0</v>
      </c>
      <c r="J23" s="82"/>
      <c r="K23" s="82"/>
      <c r="L23" s="72"/>
    </row>
    <row r="24" spans="1:14" ht="15.95" customHeight="1">
      <c r="A24" s="33">
        <v>12</v>
      </c>
      <c r="B24" s="81" t="s">
        <v>51</v>
      </c>
      <c r="C24" s="81"/>
      <c r="D24" s="81"/>
      <c r="E24" s="81"/>
      <c r="F24" s="81"/>
      <c r="G24" s="81"/>
      <c r="H24" s="81"/>
      <c r="I24" s="6">
        <f>0</f>
        <v>0</v>
      </c>
      <c r="J24" s="82"/>
      <c r="K24" s="82"/>
      <c r="L24" s="72"/>
    </row>
    <row r="25" spans="1:14" ht="15.95" customHeight="1">
      <c r="A25" s="33">
        <v>13</v>
      </c>
      <c r="B25" s="81" t="s">
        <v>48</v>
      </c>
      <c r="C25" s="81"/>
      <c r="D25" s="81"/>
      <c r="E25" s="81"/>
      <c r="F25" s="81"/>
      <c r="G25" s="81"/>
      <c r="H25" s="81"/>
      <c r="I25" s="6">
        <f>IF((I23-I24)&lt;0,0,I23-I24)</f>
        <v>0</v>
      </c>
      <c r="J25" s="82"/>
      <c r="K25" s="82"/>
      <c r="L25" s="72"/>
    </row>
    <row r="26" spans="1:14" s="1" customFormat="1" ht="15.95" customHeight="1">
      <c r="A26" s="33">
        <v>14</v>
      </c>
      <c r="B26" s="81" t="s">
        <v>22</v>
      </c>
      <c r="C26" s="81"/>
      <c r="D26" s="81"/>
      <c r="E26" s="81"/>
      <c r="F26" s="81"/>
      <c r="G26" s="34"/>
      <c r="H26" s="14">
        <f>G26</f>
        <v>0</v>
      </c>
      <c r="I26" s="6">
        <f>I25-H26</f>
        <v>0</v>
      </c>
      <c r="J26" s="82"/>
      <c r="K26" s="82"/>
      <c r="L26" s="72"/>
    </row>
    <row r="27" spans="1:14" s="1" customFormat="1" ht="17.100000000000001" customHeight="1">
      <c r="A27" s="33">
        <v>15</v>
      </c>
      <c r="B27" s="81" t="s">
        <v>69</v>
      </c>
      <c r="C27" s="81"/>
      <c r="D27" s="81"/>
      <c r="E27" s="81"/>
      <c r="F27" s="81"/>
      <c r="G27" s="81"/>
      <c r="H27" s="81"/>
      <c r="I27" s="6">
        <f>ROUND(I26/12,0)</f>
        <v>0</v>
      </c>
      <c r="J27" s="82"/>
      <c r="K27" s="82"/>
      <c r="L27" s="72"/>
    </row>
    <row r="28" spans="1:14" s="22" customFormat="1" ht="6" customHeight="1">
      <c r="A28" s="40"/>
      <c r="B28" s="40"/>
      <c r="F28" s="45"/>
      <c r="G28" s="45"/>
      <c r="H28" s="45"/>
      <c r="I28" s="45"/>
      <c r="J28" s="45"/>
      <c r="K28" s="45"/>
      <c r="L28" s="73"/>
    </row>
    <row r="29" spans="1:14" s="1" customFormat="1" ht="15.75" customHeight="1">
      <c r="A29" s="83" t="s">
        <v>23</v>
      </c>
      <c r="B29" s="83"/>
      <c r="C29" s="83"/>
      <c r="D29" s="84"/>
      <c r="E29" s="39"/>
      <c r="F29" s="35"/>
      <c r="G29" s="47" t="s">
        <v>70</v>
      </c>
      <c r="H29" s="47"/>
      <c r="I29" s="47"/>
      <c r="J29" s="47"/>
      <c r="K29" s="47"/>
      <c r="L29" s="73"/>
    </row>
    <row r="30" spans="1:14" s="21" customFormat="1" ht="27.75" customHeight="1">
      <c r="A30" s="80" t="s">
        <v>24</v>
      </c>
      <c r="B30" s="80"/>
      <c r="C30" s="36" t="s">
        <v>25</v>
      </c>
      <c r="D30" s="41" t="s">
        <v>43</v>
      </c>
      <c r="E30" s="37" t="s">
        <v>26</v>
      </c>
      <c r="F30" s="26"/>
      <c r="G30" s="47"/>
      <c r="H30" s="47"/>
      <c r="I30" s="47"/>
      <c r="J30" s="47"/>
      <c r="K30" s="47"/>
      <c r="L30" s="73"/>
    </row>
    <row r="31" spans="1:14" s="1" customFormat="1" ht="15" customHeight="1">
      <c r="A31" s="75">
        <v>45717</v>
      </c>
      <c r="B31" s="75"/>
      <c r="C31" s="9">
        <v>0</v>
      </c>
      <c r="D31" s="42">
        <v>0</v>
      </c>
      <c r="E31" s="80" t="s">
        <v>52</v>
      </c>
      <c r="F31" s="12"/>
      <c r="G31" s="28" t="s">
        <v>27</v>
      </c>
      <c r="H31" s="31" t="s">
        <v>28</v>
      </c>
      <c r="I31" s="59" t="s">
        <v>29</v>
      </c>
      <c r="J31" s="59"/>
      <c r="K31" s="31" t="s">
        <v>30</v>
      </c>
      <c r="L31" s="73"/>
    </row>
    <row r="32" spans="1:14" s="1" customFormat="1" ht="15" customHeight="1">
      <c r="A32" s="100">
        <v>45748</v>
      </c>
      <c r="B32" s="101"/>
      <c r="C32" s="9">
        <f>+C31</f>
        <v>0</v>
      </c>
      <c r="D32" s="42">
        <f>++D31</f>
        <v>0</v>
      </c>
      <c r="E32" s="80"/>
      <c r="F32" s="12"/>
      <c r="G32" s="48" t="s">
        <v>53</v>
      </c>
      <c r="H32" s="59" t="s">
        <v>31</v>
      </c>
      <c r="I32" s="71">
        <v>0</v>
      </c>
      <c r="J32" s="71"/>
      <c r="K32" s="46" t="s">
        <v>42</v>
      </c>
      <c r="L32" s="73"/>
    </row>
    <row r="33" spans="1:12" s="1" customFormat="1" ht="15" customHeight="1">
      <c r="A33" s="75">
        <v>45778</v>
      </c>
      <c r="B33" s="75"/>
      <c r="C33" s="9">
        <f t="shared" ref="C33:C42" si="0">+C32</f>
        <v>0</v>
      </c>
      <c r="D33" s="42">
        <f t="shared" ref="D33:D42" si="1">++D32</f>
        <v>0</v>
      </c>
      <c r="E33" s="80"/>
      <c r="F33" s="12"/>
      <c r="G33" s="48"/>
      <c r="H33" s="59"/>
      <c r="I33" s="71"/>
      <c r="J33" s="71"/>
      <c r="K33" s="46"/>
      <c r="L33" s="73"/>
    </row>
    <row r="34" spans="1:12" s="1" customFormat="1" ht="15" customHeight="1">
      <c r="A34" s="100">
        <v>45809</v>
      </c>
      <c r="B34" s="101"/>
      <c r="C34" s="9">
        <f t="shared" si="0"/>
        <v>0</v>
      </c>
      <c r="D34" s="42">
        <f t="shared" si="1"/>
        <v>0</v>
      </c>
      <c r="E34" s="80"/>
      <c r="F34" s="12"/>
      <c r="G34" s="48" t="s">
        <v>54</v>
      </c>
      <c r="H34" s="49">
        <v>0.05</v>
      </c>
      <c r="I34" s="52" t="s">
        <v>55</v>
      </c>
      <c r="J34" s="53"/>
      <c r="K34" s="46"/>
      <c r="L34" s="73"/>
    </row>
    <row r="35" spans="1:12" s="1" customFormat="1" ht="15" customHeight="1">
      <c r="A35" s="75">
        <v>45839</v>
      </c>
      <c r="B35" s="75"/>
      <c r="C35" s="9">
        <f t="shared" si="0"/>
        <v>0</v>
      </c>
      <c r="D35" s="42">
        <f t="shared" si="1"/>
        <v>0</v>
      </c>
      <c r="E35" s="80"/>
      <c r="F35" s="12"/>
      <c r="G35" s="48"/>
      <c r="H35" s="50"/>
      <c r="I35" s="54"/>
      <c r="J35" s="55"/>
      <c r="K35" s="46"/>
      <c r="L35" s="73"/>
    </row>
    <row r="36" spans="1:12" s="1" customFormat="1" ht="15" customHeight="1">
      <c r="A36" s="100">
        <v>45870</v>
      </c>
      <c r="B36" s="101"/>
      <c r="C36" s="9">
        <f t="shared" si="0"/>
        <v>0</v>
      </c>
      <c r="D36" s="42">
        <f t="shared" si="1"/>
        <v>0</v>
      </c>
      <c r="E36" s="80"/>
      <c r="F36" s="12"/>
      <c r="G36" s="48"/>
      <c r="H36" s="51"/>
      <c r="I36" s="56"/>
      <c r="J36" s="57"/>
      <c r="K36" s="46"/>
      <c r="L36" s="73"/>
    </row>
    <row r="37" spans="1:12" s="1" customFormat="1" ht="15" customHeight="1">
      <c r="A37" s="75">
        <v>45901</v>
      </c>
      <c r="B37" s="75"/>
      <c r="C37" s="9">
        <f t="shared" si="0"/>
        <v>0</v>
      </c>
      <c r="D37" s="42">
        <f t="shared" si="1"/>
        <v>0</v>
      </c>
      <c r="E37" s="80"/>
      <c r="F37" s="12"/>
      <c r="G37" s="60" t="s">
        <v>56</v>
      </c>
      <c r="H37" s="62">
        <v>0.1</v>
      </c>
      <c r="I37" s="65" t="s">
        <v>57</v>
      </c>
      <c r="J37" s="66"/>
      <c r="K37" s="46"/>
      <c r="L37" s="73"/>
    </row>
    <row r="38" spans="1:12" s="1" customFormat="1" ht="15" customHeight="1">
      <c r="A38" s="100">
        <v>45931</v>
      </c>
      <c r="B38" s="101"/>
      <c r="C38" s="9">
        <f t="shared" si="0"/>
        <v>0</v>
      </c>
      <c r="D38" s="42">
        <f t="shared" si="1"/>
        <v>0</v>
      </c>
      <c r="E38" s="80"/>
      <c r="F38" s="12"/>
      <c r="G38" s="61"/>
      <c r="H38" s="63"/>
      <c r="I38" s="67"/>
      <c r="J38" s="68"/>
      <c r="K38" s="46"/>
      <c r="L38" s="73"/>
    </row>
    <row r="39" spans="1:12" s="1" customFormat="1" ht="15" customHeight="1">
      <c r="A39" s="75">
        <v>45962</v>
      </c>
      <c r="B39" s="75"/>
      <c r="C39" s="9">
        <f t="shared" si="0"/>
        <v>0</v>
      </c>
      <c r="D39" s="42">
        <f t="shared" si="1"/>
        <v>0</v>
      </c>
      <c r="E39" s="80"/>
      <c r="F39" s="12"/>
      <c r="G39" s="61"/>
      <c r="H39" s="63"/>
      <c r="I39" s="67"/>
      <c r="J39" s="68"/>
      <c r="K39" s="46"/>
      <c r="L39" s="73"/>
    </row>
    <row r="40" spans="1:12" s="1" customFormat="1" ht="15" customHeight="1">
      <c r="A40" s="100">
        <v>45992</v>
      </c>
      <c r="B40" s="101"/>
      <c r="C40" s="9">
        <f t="shared" si="0"/>
        <v>0</v>
      </c>
      <c r="D40" s="42">
        <f t="shared" si="1"/>
        <v>0</v>
      </c>
      <c r="E40" s="80"/>
      <c r="F40" s="12"/>
      <c r="G40" s="61"/>
      <c r="H40" s="64"/>
      <c r="I40" s="69"/>
      <c r="J40" s="70"/>
      <c r="K40" s="46"/>
      <c r="L40" s="73"/>
    </row>
    <row r="41" spans="1:12" s="1" customFormat="1" ht="15" customHeight="1">
      <c r="A41" s="75">
        <v>46023</v>
      </c>
      <c r="B41" s="75"/>
      <c r="C41" s="9">
        <f t="shared" si="0"/>
        <v>0</v>
      </c>
      <c r="D41" s="42">
        <f t="shared" si="1"/>
        <v>0</v>
      </c>
      <c r="E41" s="80"/>
      <c r="F41" s="12"/>
      <c r="G41" s="48" t="s">
        <v>58</v>
      </c>
      <c r="H41" s="58">
        <v>0.15</v>
      </c>
      <c r="I41" s="71" t="s">
        <v>59</v>
      </c>
      <c r="J41" s="71"/>
      <c r="K41" s="46"/>
      <c r="L41" s="73"/>
    </row>
    <row r="42" spans="1:12" s="1" customFormat="1" ht="15" customHeight="1">
      <c r="A42" s="100">
        <v>46054</v>
      </c>
      <c r="B42" s="101"/>
      <c r="C42" s="9">
        <f t="shared" si="0"/>
        <v>0</v>
      </c>
      <c r="D42" s="42">
        <f t="shared" si="1"/>
        <v>0</v>
      </c>
      <c r="E42" s="80"/>
      <c r="F42" s="12"/>
      <c r="G42" s="48"/>
      <c r="H42" s="58"/>
      <c r="I42" s="71"/>
      <c r="J42" s="71"/>
      <c r="K42" s="46"/>
      <c r="L42" s="73"/>
    </row>
    <row r="43" spans="1:12" s="1" customFormat="1" ht="16.5" customHeight="1">
      <c r="A43" s="75" t="s">
        <v>32</v>
      </c>
      <c r="B43" s="75"/>
      <c r="C43" s="10"/>
      <c r="D43" s="42"/>
      <c r="E43" s="80"/>
      <c r="F43" s="11"/>
      <c r="G43" s="48" t="s">
        <v>60</v>
      </c>
      <c r="H43" s="58">
        <v>0.2</v>
      </c>
      <c r="I43" s="71" t="s">
        <v>65</v>
      </c>
      <c r="J43" s="71"/>
      <c r="K43" s="46"/>
      <c r="L43" s="73"/>
    </row>
    <row r="44" spans="1:12" s="1" customFormat="1" ht="16.5" customHeight="1">
      <c r="A44" s="75" t="s">
        <v>33</v>
      </c>
      <c r="B44" s="75"/>
      <c r="C44" s="10"/>
      <c r="D44" s="42"/>
      <c r="E44" s="80"/>
      <c r="F44" s="11"/>
      <c r="G44" s="48"/>
      <c r="H44" s="58"/>
      <c r="I44" s="71"/>
      <c r="J44" s="71"/>
      <c r="K44" s="46"/>
      <c r="L44" s="73"/>
    </row>
    <row r="45" spans="1:12" s="1" customFormat="1" ht="16.5" customHeight="1">
      <c r="A45" s="74" t="s">
        <v>34</v>
      </c>
      <c r="B45" s="74"/>
      <c r="C45" s="10"/>
      <c r="D45" s="42"/>
      <c r="E45" s="80"/>
      <c r="F45" s="11"/>
      <c r="G45" s="48" t="s">
        <v>61</v>
      </c>
      <c r="H45" s="58">
        <v>0.25</v>
      </c>
      <c r="I45" s="71" t="s">
        <v>63</v>
      </c>
      <c r="J45" s="71"/>
      <c r="K45" s="46"/>
      <c r="L45" s="73"/>
    </row>
    <row r="46" spans="1:12" s="1" customFormat="1" ht="15" customHeight="1">
      <c r="A46" s="75" t="s">
        <v>35</v>
      </c>
      <c r="B46" s="75"/>
      <c r="C46" s="10"/>
      <c r="D46" s="42"/>
      <c r="E46" s="80"/>
      <c r="F46" s="11"/>
      <c r="G46" s="48"/>
      <c r="H46" s="58"/>
      <c r="I46" s="71"/>
      <c r="J46" s="71"/>
      <c r="K46" s="46"/>
      <c r="L46" s="73"/>
    </row>
    <row r="47" spans="1:12" s="1" customFormat="1" ht="15" customHeight="1">
      <c r="A47" s="75" t="s">
        <v>36</v>
      </c>
      <c r="B47" s="75"/>
      <c r="C47" s="10"/>
      <c r="D47" s="42"/>
      <c r="E47" s="80"/>
      <c r="F47" s="11"/>
      <c r="G47" s="48" t="s">
        <v>62</v>
      </c>
      <c r="H47" s="58">
        <v>0.3</v>
      </c>
      <c r="I47" s="48" t="s">
        <v>64</v>
      </c>
      <c r="J47" s="48"/>
      <c r="K47" s="46"/>
      <c r="L47" s="73"/>
    </row>
    <row r="48" spans="1:12" s="1" customFormat="1" ht="15" customHeight="1">
      <c r="A48" s="76" t="s">
        <v>37</v>
      </c>
      <c r="B48" s="76"/>
      <c r="C48" s="16">
        <f>SUM(C31:C47)</f>
        <v>0</v>
      </c>
      <c r="D48" s="17">
        <f>SUM(D31:D47)</f>
        <v>0</v>
      </c>
      <c r="E48" s="17"/>
      <c r="F48" s="43"/>
      <c r="G48" s="48"/>
      <c r="H48" s="59"/>
      <c r="I48" s="48"/>
      <c r="J48" s="48"/>
      <c r="K48" s="46"/>
      <c r="L48" s="73"/>
    </row>
    <row r="49" spans="1:12" s="22" customFormat="1" ht="9.75" customHeight="1">
      <c r="A49" s="26"/>
      <c r="B49" s="26"/>
      <c r="C49" s="26"/>
      <c r="D49" s="26"/>
      <c r="E49" s="26"/>
      <c r="F49" s="26"/>
      <c r="G49" s="13"/>
      <c r="H49" s="12"/>
      <c r="I49" s="12"/>
      <c r="J49" s="12"/>
      <c r="K49" s="26"/>
      <c r="L49" s="73"/>
    </row>
    <row r="50" spans="1:12" s="22" customFormat="1" ht="15" customHeight="1">
      <c r="A50" s="77" t="s">
        <v>38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3"/>
    </row>
    <row r="51" spans="1:12" s="1" customFormat="1" ht="30.75" customHeight="1">
      <c r="A51" s="78" t="s">
        <v>39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3"/>
    </row>
    <row r="52" spans="1:12" s="22" customFormat="1" ht="23.25" customHeight="1">
      <c r="A52" s="30"/>
      <c r="B52" s="30"/>
      <c r="C52" s="12"/>
      <c r="D52" s="12"/>
      <c r="E52" s="12"/>
      <c r="F52" s="12"/>
      <c r="G52" s="29"/>
      <c r="H52" s="29"/>
      <c r="I52" s="29"/>
      <c r="J52" s="29"/>
      <c r="K52" s="44"/>
      <c r="L52" s="73"/>
    </row>
    <row r="53" spans="1:12" s="1" customFormat="1" ht="13.5" customHeight="1">
      <c r="A53" s="79" t="s">
        <v>40</v>
      </c>
      <c r="B53" s="79"/>
      <c r="C53" s="12"/>
      <c r="D53" s="12"/>
      <c r="E53" s="12"/>
      <c r="F53" s="12"/>
      <c r="G53" s="30"/>
      <c r="H53" s="30"/>
      <c r="I53" s="27" t="s">
        <v>41</v>
      </c>
      <c r="J53" s="30"/>
      <c r="K53" s="27"/>
      <c r="L53" s="73"/>
    </row>
    <row r="54" spans="1:12">
      <c r="G54" s="23"/>
      <c r="H54" s="23"/>
      <c r="I54" s="24"/>
      <c r="J54" s="24"/>
    </row>
    <row r="55" spans="1:12">
      <c r="G55" s="23"/>
      <c r="H55" s="23"/>
      <c r="I55" s="27"/>
      <c r="J55" s="27"/>
    </row>
  </sheetData>
  <sheetProtection password="C5B5" sheet="1" objects="1" scenarios="1" selectLockedCells="1"/>
  <mergeCells count="103">
    <mergeCell ref="A7:C7"/>
    <mergeCell ref="D7:G7"/>
    <mergeCell ref="I7:K7"/>
    <mergeCell ref="A8:K8"/>
    <mergeCell ref="B9:H9"/>
    <mergeCell ref="J9:K9"/>
    <mergeCell ref="B10:H10"/>
    <mergeCell ref="J10:K10"/>
    <mergeCell ref="A11:A13"/>
    <mergeCell ref="B11:H11"/>
    <mergeCell ref="J11:K11"/>
    <mergeCell ref="B12:H12"/>
    <mergeCell ref="J12:K12"/>
    <mergeCell ref="B13:H13"/>
    <mergeCell ref="J13:K13"/>
    <mergeCell ref="A1:B1"/>
    <mergeCell ref="C1:K1"/>
    <mergeCell ref="A3:K3"/>
    <mergeCell ref="A4:K4"/>
    <mergeCell ref="A5:C5"/>
    <mergeCell ref="D5:G5"/>
    <mergeCell ref="I5:K5"/>
    <mergeCell ref="A6:C6"/>
    <mergeCell ref="D6:G6"/>
    <mergeCell ref="I6:K6"/>
    <mergeCell ref="A2:K2"/>
    <mergeCell ref="B15:H15"/>
    <mergeCell ref="J15:K15"/>
    <mergeCell ref="B16:H16"/>
    <mergeCell ref="J16:K16"/>
    <mergeCell ref="B17:H17"/>
    <mergeCell ref="J17:K17"/>
    <mergeCell ref="B14:H14"/>
    <mergeCell ref="J14:K14"/>
    <mergeCell ref="B18:H18"/>
    <mergeCell ref="J18:K18"/>
    <mergeCell ref="J24:K24"/>
    <mergeCell ref="B25:H25"/>
    <mergeCell ref="J25:K25"/>
    <mergeCell ref="J26:K26"/>
    <mergeCell ref="B27:H27"/>
    <mergeCell ref="J27:K27"/>
    <mergeCell ref="A29:D29"/>
    <mergeCell ref="B26:F26"/>
    <mergeCell ref="B19:H19"/>
    <mergeCell ref="J19:K19"/>
    <mergeCell ref="B21:H21"/>
    <mergeCell ref="J21:K21"/>
    <mergeCell ref="B20:H20"/>
    <mergeCell ref="J20:K20"/>
    <mergeCell ref="B22:H22"/>
    <mergeCell ref="J22:K22"/>
    <mergeCell ref="B23:H23"/>
    <mergeCell ref="J23:K23"/>
    <mergeCell ref="A33:B33"/>
    <mergeCell ref="A34:B34"/>
    <mergeCell ref="A35:B35"/>
    <mergeCell ref="A36:B36"/>
    <mergeCell ref="A37:B37"/>
    <mergeCell ref="A38:B38"/>
    <mergeCell ref="A39:B39"/>
    <mergeCell ref="E31:E47"/>
    <mergeCell ref="B24:H24"/>
    <mergeCell ref="L2:L53"/>
    <mergeCell ref="A45:B45"/>
    <mergeCell ref="A46:B46"/>
    <mergeCell ref="A47:B47"/>
    <mergeCell ref="A48:B48"/>
    <mergeCell ref="A50:K50"/>
    <mergeCell ref="A51:K51"/>
    <mergeCell ref="A53:B53"/>
    <mergeCell ref="A40:B40"/>
    <mergeCell ref="A41:B41"/>
    <mergeCell ref="G43:G44"/>
    <mergeCell ref="H43:H44"/>
    <mergeCell ref="I43:J44"/>
    <mergeCell ref="A42:B42"/>
    <mergeCell ref="A43:B43"/>
    <mergeCell ref="G45:G46"/>
    <mergeCell ref="H45:H46"/>
    <mergeCell ref="I45:J46"/>
    <mergeCell ref="A44:B44"/>
    <mergeCell ref="A30:B30"/>
    <mergeCell ref="A31:B31"/>
    <mergeCell ref="I31:J31"/>
    <mergeCell ref="A32:B32"/>
    <mergeCell ref="G32:G33"/>
    <mergeCell ref="K32:K48"/>
    <mergeCell ref="G29:K30"/>
    <mergeCell ref="G34:G36"/>
    <mergeCell ref="H34:H36"/>
    <mergeCell ref="I34:J36"/>
    <mergeCell ref="G47:G48"/>
    <mergeCell ref="H47:H48"/>
    <mergeCell ref="I47:J48"/>
    <mergeCell ref="G37:G40"/>
    <mergeCell ref="H37:H40"/>
    <mergeCell ref="I37:J40"/>
    <mergeCell ref="G41:G42"/>
    <mergeCell ref="H41:H42"/>
    <mergeCell ref="I41:J42"/>
    <mergeCell ref="H32:H33"/>
    <mergeCell ref="I32:J33"/>
  </mergeCells>
  <conditionalFormatting sqref="I10:J10 E48 J11:J27 I16:J27 F31:F42 E31 D31:D48 G49:J49 C31:C42">
    <cfRule type="cellIs" dxfId="2" priority="3" operator="equal">
      <formula>0</formula>
    </cfRule>
  </conditionalFormatting>
  <conditionalFormatting sqref="J11:J27 I10:J25">
    <cfRule type="expression" dxfId="1" priority="4">
      <formula>$I$2="X"</formula>
    </cfRule>
  </conditionalFormatting>
  <conditionalFormatting sqref="I26:J27">
    <cfRule type="expression" dxfId="0" priority="5">
      <formula>$K$2="X"</formula>
    </cfRule>
  </conditionalFormatting>
  <printOptions horizontalCentered="1" verticalCentered="1"/>
  <pageMargins left="0.23622047244094499" right="0.196850393700787" top="0.15748031496063" bottom="0.118110236220472" header="0.47244094488188998" footer="7.8740157480315001E-2"/>
  <pageSetup paperSize="9" scale="9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Computation &amp; Salary Details </vt:lpstr>
      <vt:lpstr>'Computation &amp; Salary Details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pc7</cp:lastModifiedBy>
  <cp:revision>2</cp:revision>
  <cp:lastPrinted>2025-03-10T07:32:49Z</cp:lastPrinted>
  <dcterms:created xsi:type="dcterms:W3CDTF">2017-07-01T13:26:59Z</dcterms:created>
  <dcterms:modified xsi:type="dcterms:W3CDTF">2025-03-10T09:40:06Z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